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'Sheet1'!$R$28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<sst xmlns="http://schemas.openxmlformats.org/spreadsheetml/2006/main" count="25" uniqueCount="25">
  <si>
    <t>Inflation</t>
  </si>
  <si>
    <t>Current Expenses</t>
  </si>
  <si>
    <t>Age</t>
  </si>
  <si>
    <t>Annual Social Security Expectation</t>
  </si>
  <si>
    <t>&lt;-- current annual expenses (e.g. Mortgage, Car loans, food, utilities, ect)</t>
  </si>
  <si>
    <t>Expected Retirement Age</t>
  </si>
  <si>
    <t>Annual Expenses (Inflation Adjusted)</t>
  </si>
  <si>
    <t>Annual Social Security (Inflation Adjusted)</t>
  </si>
  <si>
    <t>After Tax Annual Growth Rate</t>
  </si>
  <si>
    <t xml:space="preserve">Savings/Investment Account Value </t>
  </si>
  <si>
    <t>Current Savings Account Value</t>
  </si>
  <si>
    <t>Current Annual Savings</t>
  </si>
  <si>
    <t>Savings Account Value at Retirement</t>
  </si>
  <si>
    <t>Savings/Expenses at Retirement</t>
  </si>
  <si>
    <t>&lt;-- Long Term Annual inflation Rate is historically around 3.5%.</t>
  </si>
  <si>
    <t>income needs above soc sec &amp; pension (at retirement)</t>
  </si>
  <si>
    <t>&lt;-- current value of your assets allocated for retirement</t>
  </si>
  <si>
    <t>&lt;-- Annual savings needed to achieve desired account value at retirement (adjusted each year by inflation until retirement)</t>
  </si>
  <si>
    <t>Annual Pension Expectation</t>
  </si>
  <si>
    <t>&lt;-- Expectation for annual Pension benefit in retirement (no adjustment for inflation)</t>
  </si>
  <si>
    <t>&lt;-- Expectation for annual social security benefit in first year of retirement (adjusted subsequently for inflation)</t>
  </si>
  <si>
    <t>&lt;--Try to target 25 to 50 (by adjusting retirement age, savings, and expenses)</t>
  </si>
  <si>
    <t>&lt;-- Expected Rate of growth adjusted for taxes (Target something 1% to 2% above inflation.)</t>
  </si>
  <si>
    <t>Age when money runs out</t>
  </si>
  <si>
    <t>Current age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</si>
</sst>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[$-409]dddd\,\ mmmm\ dd\,\ yyyy"/>
    <numFmt numFmtId="167" formatCode="[$-409]h:mm:ss\ AM/PM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&quot;$&quot;* #,##0.0_);_(&quot;$&quot;* \(#,##0.0\);_(&quot;$&quot;* &quot;-&quot;?_);_(@_)"/>
    <numFmt numFmtId="174" formatCode="_(&quot;$&quot;* #,##0.0_);_(&quot;$&quot;* \(#,##0.0\);_(&quot;$&quot;* &quot;-&quot;??_);_(@_)"/>
    <numFmt numFmtId="175" formatCode="&quot;$&quot;#,##0.0_);[Red]\(&quot;$&quot;#,##0.0\)"/>
    <numFmt numFmtId="17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4" fontId="0" fillId="0" borderId="0" xfId="57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wrapText="1"/>
    </xf>
    <xf numFmtId="3" fontId="32" fillId="0" borderId="0" xfId="42" applyNumberFormat="1" applyFont="1" applyAlignment="1">
      <alignment horizontal="center" wrapText="1"/>
    </xf>
    <xf numFmtId="3" fontId="0" fillId="0" borderId="0" xfId="42" applyNumberFormat="1" applyFont="1" applyAlignment="1">
      <alignment horizontal="center"/>
    </xf>
    <xf numFmtId="164" fontId="0" fillId="0" borderId="0" xfId="57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6" fontId="0" fillId="0" borderId="0" xfId="0" applyNumberFormat="1" applyAlignment="1">
      <alignment/>
    </xf>
    <xf numFmtId="1" fontId="0" fillId="0" borderId="0" xfId="42" applyNumberFormat="1" applyFont="1" applyAlignment="1">
      <alignment horizontal="center"/>
    </xf>
    <xf numFmtId="164" fontId="27" fillId="30" borderId="1" xfId="52" applyNumberFormat="1" applyAlignment="1" applyProtection="1">
      <alignment horizontal="center"/>
      <protection locked="0"/>
    </xf>
    <xf numFmtId="165" fontId="27" fillId="30" borderId="1" xfId="52" applyNumberFormat="1" applyAlignment="1" applyProtection="1">
      <alignment horizontal="center"/>
      <protection locked="0"/>
    </xf>
    <xf numFmtId="0" fontId="27" fillId="30" borderId="1" xfId="52" applyAlignment="1" applyProtection="1">
      <alignment horizontal="center"/>
      <protection locked="0"/>
    </xf>
    <xf numFmtId="165" fontId="27" fillId="30" borderId="10" xfId="52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109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2" max="2" width="45.00390625" style="0" customWidth="1"/>
    <col min="3" max="4" width="15.00390625" style="0" customWidth="1"/>
    <col min="5" max="5" width="6.140625" style="0" customWidth="1"/>
    <col min="6" max="6" width="4.57421875" style="0" customWidth="1"/>
    <col min="7" max="7" width="18.140625" style="0" customWidth="1"/>
    <col min="8" max="8" width="4.8515625" style="0" customWidth="1"/>
    <col min="9" max="9" width="20.7109375" style="0" customWidth="1"/>
    <col min="10" max="10" width="3.28125" style="0" customWidth="1"/>
    <col min="11" max="11" width="18.57421875" style="0" customWidth="1"/>
    <col min="16" max="16" width="13.7109375" style="0" customWidth="1"/>
    <col min="18" max="18" width="12.57421875" style="0" bestFit="1" customWidth="1"/>
  </cols>
  <sheetData>
    <row r="2" spans="2:8" ht="15">
      <c r="B2" t="s">
        <v>15</v>
      </c>
      <c r="C2" s="5">
        <f>G18-C5-C6</f>
        <v>70520.92984512956</v>
      </c>
      <c r="D2" s="5"/>
      <c r="E2" s="5"/>
      <c r="F2" s="5"/>
      <c r="G2" s="5"/>
      <c r="H2" s="5"/>
    </row>
    <row r="3" spans="2:8" ht="15">
      <c r="B3" t="s">
        <v>0</v>
      </c>
      <c r="C3" s="15">
        <v>0.035</v>
      </c>
      <c r="D3" s="10" t="s">
        <v>14</v>
      </c>
      <c r="E3" s="2"/>
      <c r="F3" s="2"/>
      <c r="G3" s="2"/>
      <c r="H3" s="2"/>
    </row>
    <row r="4" spans="2:8" ht="15">
      <c r="B4" t="s">
        <v>8</v>
      </c>
      <c r="C4" s="15">
        <v>0.05</v>
      </c>
      <c r="D4" s="11" t="s">
        <v>22</v>
      </c>
      <c r="E4" s="3"/>
      <c r="F4" s="3"/>
      <c r="G4" s="3"/>
      <c r="H4" s="3"/>
    </row>
    <row r="5" spans="2:8" ht="15">
      <c r="B5" t="s">
        <v>3</v>
      </c>
      <c r="C5" s="16">
        <v>30000</v>
      </c>
      <c r="D5" s="11" t="s">
        <v>20</v>
      </c>
      <c r="E5" s="4"/>
      <c r="F5" s="4"/>
      <c r="G5" s="4"/>
      <c r="H5" s="4"/>
    </row>
    <row r="6" spans="2:8" ht="15">
      <c r="B6" t="s">
        <v>18</v>
      </c>
      <c r="C6" s="16">
        <v>0</v>
      </c>
      <c r="D6" s="11" t="s">
        <v>19</v>
      </c>
      <c r="E6" s="4"/>
      <c r="F6" s="4"/>
      <c r="G6" s="4"/>
      <c r="H6" s="4"/>
    </row>
    <row r="7" spans="2:4" ht="15">
      <c r="B7" t="s">
        <v>1</v>
      </c>
      <c r="C7" s="16">
        <v>60000</v>
      </c>
      <c r="D7" s="12" t="s">
        <v>4</v>
      </c>
    </row>
    <row r="8" spans="2:3" ht="15">
      <c r="B8" t="s">
        <v>24</v>
      </c>
      <c r="C8" s="17">
        <v>50</v>
      </c>
    </row>
    <row r="9" spans="2:3" ht="15">
      <c r="B9" t="s">
        <v>5</v>
      </c>
      <c r="C9" s="17">
        <v>65</v>
      </c>
    </row>
    <row r="10" spans="2:4" ht="15">
      <c r="B10" t="s">
        <v>10</v>
      </c>
      <c r="C10" s="18">
        <v>750000</v>
      </c>
      <c r="D10" t="s">
        <v>16</v>
      </c>
    </row>
    <row r="11" spans="2:4" ht="15">
      <c r="B11" t="s">
        <v>11</v>
      </c>
      <c r="C11" s="16">
        <v>10000</v>
      </c>
      <c r="D11" t="s">
        <v>17</v>
      </c>
    </row>
    <row r="12" spans="2:3" ht="15">
      <c r="B12" t="s">
        <v>12</v>
      </c>
      <c r="C12" s="13">
        <f>K18</f>
        <v>1774981.7704407994</v>
      </c>
    </row>
    <row r="13" spans="2:4" ht="15">
      <c r="B13" t="s">
        <v>13</v>
      </c>
      <c r="C13" s="14">
        <f>K18/C2</f>
        <v>25.169574115639463</v>
      </c>
      <c r="D13" t="s">
        <v>21</v>
      </c>
    </row>
    <row r="14" spans="2:16" ht="15">
      <c r="B14" t="s">
        <v>23</v>
      </c>
      <c r="C14" s="6">
        <f ca="1">OFFSET(E17,MATCH(0,K18:K109,-1)+1,0)</f>
        <v>97</v>
      </c>
      <c r="P14" s="1"/>
    </row>
    <row r="15" ht="15">
      <c r="P15" s="1"/>
    </row>
    <row r="16" ht="15">
      <c r="P16" s="1"/>
    </row>
    <row r="17" spans="5:16" ht="45">
      <c r="E17" s="7" t="s">
        <v>2</v>
      </c>
      <c r="F17" s="7"/>
      <c r="G17" s="8" t="s">
        <v>6</v>
      </c>
      <c r="H17" s="8"/>
      <c r="I17" s="8" t="s">
        <v>7</v>
      </c>
      <c r="J17" s="8"/>
      <c r="K17" s="8" t="s">
        <v>9</v>
      </c>
      <c r="P17" s="1"/>
    </row>
    <row r="18" spans="5:16" ht="15">
      <c r="E18" s="6">
        <f>C9</f>
        <v>65</v>
      </c>
      <c r="F18" s="6"/>
      <c r="G18" s="9">
        <f>$C$7*((1+$C$3)^(E18-$C$8))</f>
        <v>100520.92984512956</v>
      </c>
      <c r="H18" s="9"/>
      <c r="I18" s="9">
        <f>$C$5</f>
        <v>30000</v>
      </c>
      <c r="J18" s="9"/>
      <c r="K18" s="9">
        <f>-FV(C4,E18-C8,C11,C10)</f>
        <v>1774981.7704407994</v>
      </c>
      <c r="P18" s="1"/>
    </row>
    <row r="19" spans="5:16" ht="15">
      <c r="E19" s="6">
        <f>E18+1</f>
        <v>66</v>
      </c>
      <c r="F19" s="6"/>
      <c r="G19" s="9">
        <f>$C$7*((1+$C$3)^(E19-$C$8))</f>
        <v>104039.16238970908</v>
      </c>
      <c r="H19" s="9"/>
      <c r="I19" s="9">
        <f>I18*(1+$C$3)</f>
        <v>31049.999999999996</v>
      </c>
      <c r="J19" s="9"/>
      <c r="K19" s="9">
        <f>K18*(1+$C$4)-G19+I19+$C$6</f>
        <v>1790741.6965731303</v>
      </c>
      <c r="P19" s="1"/>
    </row>
    <row r="20" spans="5:16" ht="15">
      <c r="E20" s="6">
        <f aca="true" t="shared" si="0" ref="E20:E83">E19+1</f>
        <v>67</v>
      </c>
      <c r="F20" s="6"/>
      <c r="G20" s="9">
        <f>$C$7*((1+$C$3)^(E20-$C$8))</f>
        <v>107680.53307334888</v>
      </c>
      <c r="H20" s="9"/>
      <c r="I20" s="9">
        <f aca="true" t="shared" si="1" ref="I20:I83">I19*(1+$C$3)</f>
        <v>32136.749999999993</v>
      </c>
      <c r="J20" s="9"/>
      <c r="K20" s="9">
        <f aca="true" t="shared" si="2" ref="K20:K83">K19*(1+$C$4)-G20+I20+$C$6</f>
        <v>1804734.998328438</v>
      </c>
      <c r="P20" s="1"/>
    </row>
    <row r="21" spans="5:16" ht="15">
      <c r="E21" s="6">
        <f t="shared" si="0"/>
        <v>68</v>
      </c>
      <c r="F21" s="6"/>
      <c r="G21" s="9">
        <f>$C$7*((1+$C$3)^(E21-$C$8))</f>
        <v>111449.35173091608</v>
      </c>
      <c r="H21" s="9"/>
      <c r="I21" s="9">
        <f t="shared" si="1"/>
        <v>33261.53624999999</v>
      </c>
      <c r="J21" s="9"/>
      <c r="K21" s="9">
        <f t="shared" si="2"/>
        <v>1816783.9327639437</v>
      </c>
      <c r="P21" s="1"/>
    </row>
    <row r="22" spans="5:16" ht="15">
      <c r="E22" s="6">
        <f t="shared" si="0"/>
        <v>69</v>
      </c>
      <c r="F22" s="6"/>
      <c r="G22" s="9">
        <f>$C$7*((1+$C$3)^(E22-$C$8))</f>
        <v>115350.07904149815</v>
      </c>
      <c r="H22" s="9"/>
      <c r="I22" s="9">
        <f t="shared" si="1"/>
        <v>34425.690018749985</v>
      </c>
      <c r="J22" s="9"/>
      <c r="K22" s="9">
        <f t="shared" si="2"/>
        <v>1826698.7403793926</v>
      </c>
      <c r="P22" s="1"/>
    </row>
    <row r="23" spans="5:16" ht="15">
      <c r="E23" s="6">
        <f t="shared" si="0"/>
        <v>70</v>
      </c>
      <c r="F23" s="6"/>
      <c r="G23" s="9">
        <f>$C$7*((1+$C$3)^(E23-$C$8))</f>
        <v>119387.33180795057</v>
      </c>
      <c r="H23" s="9"/>
      <c r="I23" s="9">
        <f t="shared" si="1"/>
        <v>35630.58916940623</v>
      </c>
      <c r="J23" s="9"/>
      <c r="K23" s="9">
        <f t="shared" si="2"/>
        <v>1834276.9347598183</v>
      </c>
      <c r="P23" s="1"/>
    </row>
    <row r="24" spans="5:16" ht="15">
      <c r="E24" s="6">
        <f t="shared" si="0"/>
        <v>71</v>
      </c>
      <c r="F24" s="6"/>
      <c r="G24" s="9">
        <f>$C$7*((1+$C$3)^(E24-$C$8))</f>
        <v>123565.88842122881</v>
      </c>
      <c r="H24" s="9"/>
      <c r="I24" s="9">
        <f t="shared" si="1"/>
        <v>36877.65979033545</v>
      </c>
      <c r="J24" s="9"/>
      <c r="K24" s="9">
        <f t="shared" si="2"/>
        <v>1839302.552866916</v>
      </c>
      <c r="P24" s="1"/>
    </row>
    <row r="25" spans="5:16" ht="15">
      <c r="E25" s="6">
        <f t="shared" si="0"/>
        <v>72</v>
      </c>
      <c r="F25" s="6"/>
      <c r="G25" s="9">
        <f>$C$7*((1+$C$3)^(E25-$C$8))</f>
        <v>127890.69451597182</v>
      </c>
      <c r="H25" s="9"/>
      <c r="I25" s="9">
        <f t="shared" si="1"/>
        <v>38168.377882997185</v>
      </c>
      <c r="J25" s="9"/>
      <c r="K25" s="9">
        <f t="shared" si="2"/>
        <v>1841545.3638772874</v>
      </c>
      <c r="P25" s="1"/>
    </row>
    <row r="26" spans="5:16" ht="15">
      <c r="E26" s="6">
        <f t="shared" si="0"/>
        <v>73</v>
      </c>
      <c r="F26" s="6"/>
      <c r="G26" s="9">
        <f>$C$7*((1+$C$3)^(E26-$C$8))</f>
        <v>132366.86882403083</v>
      </c>
      <c r="H26" s="9"/>
      <c r="I26" s="9">
        <f t="shared" si="1"/>
        <v>39504.27110890208</v>
      </c>
      <c r="J26" s="9"/>
      <c r="K26" s="9">
        <f t="shared" si="2"/>
        <v>1840760.0343560232</v>
      </c>
      <c r="P26" s="1"/>
    </row>
    <row r="27" spans="5:16" ht="15">
      <c r="E27" s="6">
        <f t="shared" si="0"/>
        <v>74</v>
      </c>
      <c r="F27" s="6"/>
      <c r="G27" s="9">
        <f>$C$7*((1+$C$3)^(E27-$C$8))</f>
        <v>136999.7092328719</v>
      </c>
      <c r="H27" s="9"/>
      <c r="I27" s="9">
        <f t="shared" si="1"/>
        <v>40886.92059771365</v>
      </c>
      <c r="J27" s="9"/>
      <c r="K27" s="9">
        <f t="shared" si="2"/>
        <v>1836685.2474386662</v>
      </c>
      <c r="P27" s="1"/>
    </row>
    <row r="28" spans="5:18" ht="15">
      <c r="E28" s="6">
        <f t="shared" si="0"/>
        <v>75</v>
      </c>
      <c r="F28" s="6"/>
      <c r="G28" s="9">
        <f>$C$7*((1+$C$3)^(E28-$C$8))</f>
        <v>141794.6990560224</v>
      </c>
      <c r="H28" s="9"/>
      <c r="I28" s="9">
        <f t="shared" si="1"/>
        <v>42317.96281863363</v>
      </c>
      <c r="J28" s="9"/>
      <c r="K28" s="9">
        <f t="shared" si="2"/>
        <v>1829042.7735732107</v>
      </c>
      <c r="P28" s="1"/>
      <c r="R28" s="1"/>
    </row>
    <row r="29" spans="5:11" ht="15">
      <c r="E29" s="6">
        <f t="shared" si="0"/>
        <v>76</v>
      </c>
      <c r="F29" s="6"/>
      <c r="G29" s="9">
        <f>$C$7*((1+$C$3)^(E29-$C$8))</f>
        <v>146757.51352298318</v>
      </c>
      <c r="H29" s="9"/>
      <c r="I29" s="9">
        <f t="shared" si="1"/>
        <v>43799.0915172858</v>
      </c>
      <c r="J29" s="9"/>
      <c r="K29" s="9">
        <f t="shared" si="2"/>
        <v>1817536.490246174</v>
      </c>
    </row>
    <row r="30" spans="5:11" ht="15">
      <c r="E30" s="6">
        <f t="shared" si="0"/>
        <v>77</v>
      </c>
      <c r="F30" s="6"/>
      <c r="G30" s="9">
        <f>$C$7*((1+$C$3)^(E30-$C$8))</f>
        <v>151894.02649628758</v>
      </c>
      <c r="H30" s="9"/>
      <c r="I30" s="9">
        <f t="shared" si="1"/>
        <v>45332.0597203908</v>
      </c>
      <c r="J30" s="9"/>
      <c r="K30" s="9">
        <f t="shared" si="2"/>
        <v>1801851.3479825857</v>
      </c>
    </row>
    <row r="31" spans="5:11" ht="15">
      <c r="E31" s="6">
        <f t="shared" si="0"/>
        <v>78</v>
      </c>
      <c r="F31" s="6"/>
      <c r="G31" s="9">
        <f>$C$7*((1+$C$3)^(E31-$C$8))</f>
        <v>157210.31742365763</v>
      </c>
      <c r="H31" s="9"/>
      <c r="I31" s="9">
        <f t="shared" si="1"/>
        <v>46918.681810604474</v>
      </c>
      <c r="J31" s="9"/>
      <c r="K31" s="9">
        <f t="shared" si="2"/>
        <v>1781652.2797686616</v>
      </c>
    </row>
    <row r="32" spans="5:11" ht="15">
      <c r="E32" s="6">
        <f t="shared" si="0"/>
        <v>79</v>
      </c>
      <c r="F32" s="6"/>
      <c r="G32" s="9">
        <f>$C$7*((1+$C$3)^(E32-$C$8))</f>
        <v>162712.67853348562</v>
      </c>
      <c r="H32" s="9"/>
      <c r="I32" s="9">
        <f t="shared" si="1"/>
        <v>48560.83567397563</v>
      </c>
      <c r="J32" s="9"/>
      <c r="K32" s="9">
        <f t="shared" si="2"/>
        <v>1756583.0508975848</v>
      </c>
    </row>
    <row r="33" spans="5:11" ht="15">
      <c r="E33" s="6">
        <f t="shared" si="0"/>
        <v>80</v>
      </c>
      <c r="F33" s="6"/>
      <c r="G33" s="9">
        <f>$C$7*((1+$C$3)^(E33-$C$8))</f>
        <v>168407.62228215762</v>
      </c>
      <c r="H33" s="9"/>
      <c r="I33" s="9">
        <f t="shared" si="1"/>
        <v>50260.46492256477</v>
      </c>
      <c r="J33" s="9"/>
      <c r="K33" s="9">
        <f t="shared" si="2"/>
        <v>1726265.0460828713</v>
      </c>
    </row>
    <row r="34" spans="5:11" ht="15">
      <c r="E34" s="6">
        <f t="shared" si="0"/>
        <v>81</v>
      </c>
      <c r="F34" s="6"/>
      <c r="G34" s="9">
        <f>$C$7*((1+$C$3)^(E34-$C$8))</f>
        <v>174301.88906203312</v>
      </c>
      <c r="H34" s="9"/>
      <c r="I34" s="9">
        <f t="shared" si="1"/>
        <v>52019.58119485454</v>
      </c>
      <c r="J34" s="9"/>
      <c r="K34" s="9">
        <f t="shared" si="2"/>
        <v>1690295.9905198365</v>
      </c>
    </row>
    <row r="35" spans="5:11" ht="15">
      <c r="E35" s="6">
        <f t="shared" si="0"/>
        <v>82</v>
      </c>
      <c r="F35" s="6"/>
      <c r="G35" s="9">
        <f>$C$7*((1+$C$3)^(E35-$C$8))</f>
        <v>180402.45517920423</v>
      </c>
      <c r="H35" s="9"/>
      <c r="I35" s="9">
        <f t="shared" si="1"/>
        <v>53840.26653667444</v>
      </c>
      <c r="J35" s="9"/>
      <c r="K35" s="9">
        <f t="shared" si="2"/>
        <v>1648248.6014032988</v>
      </c>
    </row>
    <row r="36" spans="5:11" ht="15">
      <c r="E36" s="6">
        <f>E35+1</f>
        <v>83</v>
      </c>
      <c r="F36" s="6"/>
      <c r="G36" s="9">
        <f>$C$7*((1+$C$3)^(E36-$C$8))</f>
        <v>186716.5411104764</v>
      </c>
      <c r="H36" s="9"/>
      <c r="I36" s="9">
        <f t="shared" si="1"/>
        <v>55724.67586545804</v>
      </c>
      <c r="J36" s="9"/>
      <c r="K36" s="9">
        <f t="shared" si="2"/>
        <v>1599669.1662284455</v>
      </c>
    </row>
    <row r="37" spans="5:11" ht="15">
      <c r="E37" s="6">
        <f t="shared" si="0"/>
        <v>84</v>
      </c>
      <c r="F37" s="6"/>
      <c r="G37" s="9">
        <f>$C$7*((1+$C$3)^(E37-$C$8))</f>
        <v>193251.62004934304</v>
      </c>
      <c r="H37" s="9"/>
      <c r="I37" s="9">
        <f t="shared" si="1"/>
        <v>57675.039520749066</v>
      </c>
      <c r="J37" s="9"/>
      <c r="K37" s="9">
        <f t="shared" si="2"/>
        <v>1544076.044011274</v>
      </c>
    </row>
    <row r="38" spans="5:11" ht="15">
      <c r="E38" s="6">
        <f t="shared" si="0"/>
        <v>85</v>
      </c>
      <c r="F38" s="6"/>
      <c r="G38" s="9">
        <f>$C$7*((1+$C$3)^(E38-$C$8))</f>
        <v>200015.42675107002</v>
      </c>
      <c r="H38" s="9"/>
      <c r="I38" s="9">
        <f t="shared" si="1"/>
        <v>59693.66590397528</v>
      </c>
      <c r="J38" s="9"/>
      <c r="K38" s="9">
        <f t="shared" si="2"/>
        <v>1480958.085364743</v>
      </c>
    </row>
    <row r="39" spans="5:11" ht="15">
      <c r="E39" s="6">
        <f t="shared" si="0"/>
        <v>86</v>
      </c>
      <c r="F39" s="6"/>
      <c r="G39" s="9">
        <f>$C$7*((1+$C$3)^(E39-$C$8))</f>
        <v>207015.96668735746</v>
      </c>
      <c r="H39" s="9"/>
      <c r="I39" s="9">
        <f t="shared" si="1"/>
        <v>61782.944210614405</v>
      </c>
      <c r="J39" s="9"/>
      <c r="K39" s="9">
        <f t="shared" si="2"/>
        <v>1409772.967156237</v>
      </c>
    </row>
    <row r="40" spans="5:11" ht="15">
      <c r="E40" s="6">
        <f t="shared" si="0"/>
        <v>87</v>
      </c>
      <c r="F40" s="6"/>
      <c r="G40" s="9">
        <f>$C$7*((1+$C$3)^(E40-$C$8))</f>
        <v>214261.52552141497</v>
      </c>
      <c r="H40" s="9"/>
      <c r="I40" s="9">
        <f t="shared" si="1"/>
        <v>63945.3472579859</v>
      </c>
      <c r="J40" s="9"/>
      <c r="K40" s="9">
        <f t="shared" si="2"/>
        <v>1329945.4372506198</v>
      </c>
    </row>
    <row r="41" spans="5:11" ht="15">
      <c r="E41" s="6">
        <f t="shared" si="0"/>
        <v>88</v>
      </c>
      <c r="F41" s="6"/>
      <c r="G41" s="9">
        <f>$C$7*((1+$C$3)^(E41-$C$8))</f>
        <v>221760.6789146645</v>
      </c>
      <c r="H41" s="9"/>
      <c r="I41" s="9">
        <f t="shared" si="1"/>
        <v>66183.4344120154</v>
      </c>
      <c r="J41" s="9"/>
      <c r="K41" s="9">
        <f t="shared" si="2"/>
        <v>1240865.4646105017</v>
      </c>
    </row>
    <row r="42" spans="5:11" ht="15">
      <c r="E42" s="6">
        <f t="shared" si="0"/>
        <v>89</v>
      </c>
      <c r="F42" s="6"/>
      <c r="G42" s="9">
        <f>$C$7*((1+$C$3)^(E42-$C$8))</f>
        <v>229522.3026766777</v>
      </c>
      <c r="H42" s="9"/>
      <c r="I42" s="9">
        <f t="shared" si="1"/>
        <v>68499.85461643593</v>
      </c>
      <c r="J42" s="9"/>
      <c r="K42" s="9">
        <f t="shared" si="2"/>
        <v>1141886.289780785</v>
      </c>
    </row>
    <row r="43" spans="5:11" ht="15">
      <c r="E43" s="6">
        <f t="shared" si="0"/>
        <v>90</v>
      </c>
      <c r="F43" s="6"/>
      <c r="G43" s="9">
        <f>$C$7*((1+$C$3)^(E43-$C$8))</f>
        <v>237555.58327036139</v>
      </c>
      <c r="H43" s="9"/>
      <c r="I43" s="9">
        <f t="shared" si="1"/>
        <v>70897.34952801118</v>
      </c>
      <c r="J43" s="9"/>
      <c r="K43" s="9">
        <f t="shared" si="2"/>
        <v>1032322.3705274742</v>
      </c>
    </row>
    <row r="44" spans="5:11" ht="15">
      <c r="E44" s="6">
        <f>E43+1</f>
        <v>91</v>
      </c>
      <c r="F44" s="6"/>
      <c r="G44" s="9">
        <f>$C$7*((1+$C$3)^(E44-$C$8))</f>
        <v>245870.02868482398</v>
      </c>
      <c r="H44" s="9"/>
      <c r="I44" s="9">
        <f t="shared" si="1"/>
        <v>73378.75676149156</v>
      </c>
      <c r="J44" s="9"/>
      <c r="K44" s="9">
        <f t="shared" si="2"/>
        <v>911447.2171305155</v>
      </c>
    </row>
    <row r="45" spans="5:11" ht="15">
      <c r="E45" s="6">
        <f t="shared" si="0"/>
        <v>92</v>
      </c>
      <c r="F45" s="6"/>
      <c r="G45" s="9">
        <f>$C$7*((1+$C$3)^(E45-$C$8))</f>
        <v>254475.47968879284</v>
      </c>
      <c r="H45" s="9"/>
      <c r="I45" s="9">
        <f t="shared" si="1"/>
        <v>75947.01324814376</v>
      </c>
      <c r="J45" s="9"/>
      <c r="K45" s="9">
        <f t="shared" si="2"/>
        <v>778491.1115463922</v>
      </c>
    </row>
    <row r="46" spans="5:11" ht="15">
      <c r="E46" s="6">
        <f t="shared" si="0"/>
        <v>93</v>
      </c>
      <c r="F46" s="6"/>
      <c r="G46" s="9">
        <f>$C$7*((1+$C$3)^(E46-$C$8))</f>
        <v>263382.1214779006</v>
      </c>
      <c r="H46" s="9"/>
      <c r="I46" s="9">
        <f t="shared" si="1"/>
        <v>78605.15871182879</v>
      </c>
      <c r="J46" s="9"/>
      <c r="K46" s="9">
        <f t="shared" si="2"/>
        <v>632638.7043576401</v>
      </c>
    </row>
    <row r="47" spans="5:11" ht="15">
      <c r="E47" s="6">
        <f t="shared" si="0"/>
        <v>94</v>
      </c>
      <c r="F47" s="6"/>
      <c r="G47" s="9">
        <f>$C$7*((1+$C$3)^(E47-$C$8))</f>
        <v>272600.4957296271</v>
      </c>
      <c r="H47" s="9"/>
      <c r="I47" s="9">
        <f t="shared" si="1"/>
        <v>81356.33926674278</v>
      </c>
      <c r="J47" s="9"/>
      <c r="K47" s="9">
        <f t="shared" si="2"/>
        <v>473026.4831126379</v>
      </c>
    </row>
    <row r="48" spans="5:11" ht="15">
      <c r="E48" s="6">
        <f t="shared" si="0"/>
        <v>95</v>
      </c>
      <c r="F48" s="6"/>
      <c r="G48" s="9">
        <f>$C$7*((1+$C$3)^(E48-$C$8))</f>
        <v>282141.51308016403</v>
      </c>
      <c r="H48" s="9"/>
      <c r="I48" s="9">
        <f t="shared" si="1"/>
        <v>84203.81114107877</v>
      </c>
      <c r="J48" s="9"/>
      <c r="K48" s="9">
        <f t="shared" si="2"/>
        <v>298740.10532918456</v>
      </c>
    </row>
    <row r="49" spans="5:11" ht="15">
      <c r="E49" s="6">
        <f t="shared" si="0"/>
        <v>96</v>
      </c>
      <c r="F49" s="6"/>
      <c r="G49" s="9">
        <f>$C$7*((1+$C$3)^(E49-$C$8))</f>
        <v>292016.4660379698</v>
      </c>
      <c r="H49" s="9"/>
      <c r="I49" s="9">
        <f t="shared" si="1"/>
        <v>87150.94453101652</v>
      </c>
      <c r="J49" s="9"/>
      <c r="K49" s="9">
        <f t="shared" si="2"/>
        <v>108811.58908869053</v>
      </c>
    </row>
    <row r="50" spans="5:11" ht="15">
      <c r="E50" s="6">
        <f t="shared" si="0"/>
        <v>97</v>
      </c>
      <c r="F50" s="6"/>
      <c r="G50" s="9">
        <f>$C$7*((1+$C$3)^(E50-$C$8))</f>
        <v>302237.04234929866</v>
      </c>
      <c r="H50" s="9"/>
      <c r="I50" s="9">
        <f t="shared" si="1"/>
        <v>90201.22758960209</v>
      </c>
      <c r="J50" s="9"/>
      <c r="K50" s="9">
        <f t="shared" si="2"/>
        <v>-97783.64621657153</v>
      </c>
    </row>
    <row r="51" spans="5:11" ht="15">
      <c r="E51" s="6">
        <f>E50+1</f>
        <v>98</v>
      </c>
      <c r="F51" s="6"/>
      <c r="G51" s="9">
        <f>$C$7*((1+$C$3)^(E51-$C$8))</f>
        <v>312815.3388315241</v>
      </c>
      <c r="H51" s="9"/>
      <c r="I51" s="9">
        <f t="shared" si="1"/>
        <v>93358.27055523815</v>
      </c>
      <c r="J51" s="9"/>
      <c r="K51" s="9">
        <f t="shared" si="2"/>
        <v>-322129.89680368605</v>
      </c>
    </row>
    <row r="52" spans="5:11" ht="15">
      <c r="E52" s="6">
        <f t="shared" si="0"/>
        <v>99</v>
      </c>
      <c r="F52" s="6"/>
      <c r="G52" s="9">
        <f>$C$7*((1+$C$3)^(E52-$C$8))</f>
        <v>323763.8756906274</v>
      </c>
      <c r="H52" s="9"/>
      <c r="I52" s="9">
        <f t="shared" si="1"/>
        <v>96625.81002467147</v>
      </c>
      <c r="J52" s="9"/>
      <c r="K52" s="9">
        <f t="shared" si="2"/>
        <v>-565374.4573098263</v>
      </c>
    </row>
    <row r="53" spans="5:11" ht="15">
      <c r="E53" s="6">
        <f t="shared" si="0"/>
        <v>100</v>
      </c>
      <c r="F53" s="6"/>
      <c r="G53" s="9">
        <f>$C$7*((1+$C$3)^(E53-$C$8))</f>
        <v>335095.6113397993</v>
      </c>
      <c r="H53" s="9"/>
      <c r="I53" s="9">
        <f t="shared" si="1"/>
        <v>100007.71337553496</v>
      </c>
      <c r="J53" s="9"/>
      <c r="K53" s="9">
        <f t="shared" si="2"/>
        <v>-828731.0781395818</v>
      </c>
    </row>
    <row r="54" spans="5:11" ht="15">
      <c r="E54" s="6">
        <f t="shared" si="0"/>
        <v>101</v>
      </c>
      <c r="F54" s="6"/>
      <c r="G54" s="9">
        <f>$C$7*((1+$C$3)^(E54-$C$8))</f>
        <v>346823.9577366922</v>
      </c>
      <c r="H54" s="9"/>
      <c r="I54" s="9">
        <f t="shared" si="1"/>
        <v>103507.98334367869</v>
      </c>
      <c r="J54" s="9"/>
      <c r="K54" s="9">
        <f t="shared" si="2"/>
        <v>-1113483.6064395744</v>
      </c>
    </row>
    <row r="55" spans="5:11" ht="15">
      <c r="E55" s="6">
        <f t="shared" si="0"/>
        <v>102</v>
      </c>
      <c r="F55" s="6"/>
      <c r="G55" s="9">
        <f>$C$7*((1+$C$3)^(E55-$C$8))</f>
        <v>358962.79625747644</v>
      </c>
      <c r="H55" s="9"/>
      <c r="I55" s="9">
        <f t="shared" si="1"/>
        <v>107130.76276070744</v>
      </c>
      <c r="J55" s="9"/>
      <c r="K55" s="9">
        <f t="shared" si="2"/>
        <v>-1420989.8202583224</v>
      </c>
    </row>
    <row r="56" spans="5:11" ht="15">
      <c r="E56" s="6">
        <f t="shared" si="0"/>
        <v>103</v>
      </c>
      <c r="F56" s="6"/>
      <c r="G56" s="9">
        <f>$C$7*((1+$C$3)^(E56-$C$8))</f>
        <v>371526.49412648805</v>
      </c>
      <c r="H56" s="9"/>
      <c r="I56" s="9">
        <f t="shared" si="1"/>
        <v>110880.33945733219</v>
      </c>
      <c r="J56" s="9"/>
      <c r="K56" s="9">
        <f t="shared" si="2"/>
        <v>-1752685.4659403944</v>
      </c>
    </row>
    <row r="57" spans="5:11" ht="15">
      <c r="E57" s="6">
        <f t="shared" si="0"/>
        <v>104</v>
      </c>
      <c r="F57" s="6"/>
      <c r="G57" s="9">
        <f>$C$7*((1+$C$3)^(E57-$C$8))</f>
        <v>384529.9214209151</v>
      </c>
      <c r="H57" s="9"/>
      <c r="I57" s="9">
        <f t="shared" si="1"/>
        <v>114761.15133833881</v>
      </c>
      <c r="J57" s="9"/>
      <c r="K57" s="9">
        <f t="shared" si="2"/>
        <v>-2110088.5093199904</v>
      </c>
    </row>
    <row r="58" spans="5:11" ht="15">
      <c r="E58" s="6">
        <f t="shared" si="0"/>
        <v>105</v>
      </c>
      <c r="F58" s="6"/>
      <c r="G58" s="9">
        <f>$C$7*((1+$C$3)^(E58-$C$8))</f>
        <v>397988.4686706472</v>
      </c>
      <c r="H58" s="9"/>
      <c r="I58" s="9">
        <f t="shared" si="1"/>
        <v>118777.79163518066</v>
      </c>
      <c r="J58" s="9"/>
      <c r="K58" s="9">
        <f t="shared" si="2"/>
        <v>-2494803.6118214563</v>
      </c>
    </row>
    <row r="59" spans="5:11" ht="15">
      <c r="E59" s="6">
        <f t="shared" si="0"/>
        <v>106</v>
      </c>
      <c r="F59" s="6"/>
      <c r="G59" s="9">
        <f>$C$7*((1+$C$3)^(E59-$C$8))</f>
        <v>411918.0650741197</v>
      </c>
      <c r="H59" s="9"/>
      <c r="I59" s="9">
        <f t="shared" si="1"/>
        <v>122935.01434241197</v>
      </c>
      <c r="J59" s="9"/>
      <c r="K59" s="9">
        <f t="shared" si="2"/>
        <v>-2908526.843144237</v>
      </c>
    </row>
    <row r="60" spans="5:11" ht="15">
      <c r="E60" s="6">
        <f t="shared" si="0"/>
        <v>107</v>
      </c>
      <c r="F60" s="6"/>
      <c r="G60" s="9">
        <f>$C$7*((1+$C$3)^(E60-$C$8))</f>
        <v>426335.19735171384</v>
      </c>
      <c r="H60" s="9"/>
      <c r="I60" s="9">
        <f t="shared" si="1"/>
        <v>127237.73984439639</v>
      </c>
      <c r="J60" s="9"/>
      <c r="K60" s="9">
        <f t="shared" si="2"/>
        <v>-3353050.6428087666</v>
      </c>
    </row>
    <row r="61" spans="5:11" ht="15">
      <c r="E61" s="6">
        <f t="shared" si="0"/>
        <v>108</v>
      </c>
      <c r="F61" s="6"/>
      <c r="G61" s="9">
        <f>$C$7*((1+$C$3)^(E61-$C$8))</f>
        <v>441256.92925902386</v>
      </c>
      <c r="H61" s="9"/>
      <c r="I61" s="9">
        <f t="shared" si="1"/>
        <v>131691.06073895024</v>
      </c>
      <c r="J61" s="9"/>
      <c r="K61" s="9">
        <f t="shared" si="2"/>
        <v>-3830269.043469279</v>
      </c>
    </row>
    <row r="62" spans="5:11" ht="15">
      <c r="E62" s="6">
        <f t="shared" si="0"/>
        <v>109</v>
      </c>
      <c r="F62" s="6"/>
      <c r="G62" s="9">
        <f>$C$7*((1+$C$3)^(E62-$C$8))</f>
        <v>456700.92178308975</v>
      </c>
      <c r="H62" s="9"/>
      <c r="I62" s="9">
        <f t="shared" si="1"/>
        <v>136300.2478648135</v>
      </c>
      <c r="J62" s="9"/>
      <c r="K62" s="9">
        <f t="shared" si="2"/>
        <v>-4342183.169561019</v>
      </c>
    </row>
    <row r="63" spans="5:11" ht="15">
      <c r="E63" s="6">
        <f t="shared" si="0"/>
        <v>110</v>
      </c>
      <c r="F63" s="6"/>
      <c r="G63" s="9">
        <f>$C$7*((1+$C$3)^(E63-$C$8))</f>
        <v>472685.45404549787</v>
      </c>
      <c r="H63" s="9"/>
      <c r="I63" s="9">
        <f t="shared" si="1"/>
        <v>141070.75654008196</v>
      </c>
      <c r="J63" s="9"/>
      <c r="K63" s="9">
        <f t="shared" si="2"/>
        <v>-4890907.025544486</v>
      </c>
    </row>
    <row r="64" spans="5:11" ht="15">
      <c r="E64" s="6">
        <f t="shared" si="0"/>
        <v>111</v>
      </c>
      <c r="F64" s="6"/>
      <c r="G64" s="9">
        <f>$C$7*((1+$C$3)^(E64-$C$8))</f>
        <v>489229.4449370901</v>
      </c>
      <c r="H64" s="9"/>
      <c r="I64" s="9">
        <f t="shared" si="1"/>
        <v>146008.2330189848</v>
      </c>
      <c r="J64" s="9"/>
      <c r="K64" s="9">
        <f t="shared" si="2"/>
        <v>-5478673.588739816</v>
      </c>
    </row>
    <row r="65" spans="5:11" ht="15">
      <c r="E65" s="6">
        <f t="shared" si="0"/>
        <v>112</v>
      </c>
      <c r="F65" s="6"/>
      <c r="G65" s="9">
        <f>$C$7*((1+$C$3)^(E65-$C$8))</f>
        <v>506352.4755098883</v>
      </c>
      <c r="H65" s="9"/>
      <c r="I65" s="9">
        <f t="shared" si="1"/>
        <v>151118.52117464927</v>
      </c>
      <c r="J65" s="9"/>
      <c r="K65" s="9">
        <f t="shared" si="2"/>
        <v>-6107841.222512046</v>
      </c>
    </row>
    <row r="66" spans="5:11" ht="15">
      <c r="E66" s="6">
        <f t="shared" si="0"/>
        <v>113</v>
      </c>
      <c r="F66" s="6"/>
      <c r="G66" s="9">
        <f>$C$7*((1+$C$3)^(E66-$C$8))</f>
        <v>524074.8121527344</v>
      </c>
      <c r="H66" s="9"/>
      <c r="I66" s="9">
        <f t="shared" si="1"/>
        <v>156407.66941576198</v>
      </c>
      <c r="J66" s="9"/>
      <c r="K66" s="9">
        <f t="shared" si="2"/>
        <v>-6780900.426374621</v>
      </c>
    </row>
    <row r="67" spans="5:11" ht="15">
      <c r="E67" s="6">
        <f t="shared" si="0"/>
        <v>114</v>
      </c>
      <c r="F67" s="6"/>
      <c r="G67" s="9">
        <f>$C$7*((1+$C$3)^(E67-$C$8))</f>
        <v>542417.4305780799</v>
      </c>
      <c r="H67" s="9"/>
      <c r="I67" s="9">
        <f t="shared" si="1"/>
        <v>161881.93784531363</v>
      </c>
      <c r="J67" s="9"/>
      <c r="K67" s="9">
        <f t="shared" si="2"/>
        <v>-7500480.940426118</v>
      </c>
    </row>
    <row r="68" spans="5:11" ht="15">
      <c r="E68" s="6">
        <f t="shared" si="0"/>
        <v>115</v>
      </c>
      <c r="F68" s="6"/>
      <c r="G68" s="9">
        <f>$C$7*((1+$C$3)^(E68-$C$8))</f>
        <v>561402.0406483127</v>
      </c>
      <c r="H68" s="9"/>
      <c r="I68" s="9">
        <f t="shared" si="1"/>
        <v>167547.8056698996</v>
      </c>
      <c r="J68" s="9"/>
      <c r="K68" s="9">
        <f t="shared" si="2"/>
        <v>-8269359.222425837</v>
      </c>
    </row>
    <row r="69" spans="5:11" ht="15">
      <c r="E69" s="6">
        <f t="shared" si="0"/>
        <v>116</v>
      </c>
      <c r="F69" s="6"/>
      <c r="G69" s="9">
        <f>$C$7*((1+$C$3)^(E69-$C$8))</f>
        <v>581051.1120710035</v>
      </c>
      <c r="H69" s="9"/>
      <c r="I69" s="9">
        <f t="shared" si="1"/>
        <v>173411.97886834608</v>
      </c>
      <c r="J69" s="9"/>
      <c r="K69" s="9">
        <f t="shared" si="2"/>
        <v>-9090466.316749787</v>
      </c>
    </row>
    <row r="70" spans="5:11" ht="15">
      <c r="E70" s="6">
        <f t="shared" si="0"/>
        <v>117</v>
      </c>
      <c r="F70" s="6"/>
      <c r="G70" s="9">
        <f>$C$7*((1+$C$3)^(E70-$C$8))</f>
        <v>601387.9009934887</v>
      </c>
      <c r="H70" s="9"/>
      <c r="I70" s="9">
        <f t="shared" si="1"/>
        <v>179481.3981287382</v>
      </c>
      <c r="J70" s="9"/>
      <c r="K70" s="9">
        <f t="shared" si="2"/>
        <v>-9966896.135452027</v>
      </c>
    </row>
    <row r="71" spans="5:11" ht="15">
      <c r="E71" s="6">
        <f t="shared" si="0"/>
        <v>118</v>
      </c>
      <c r="F71" s="6"/>
      <c r="G71" s="9">
        <f>$C$7*((1+$C$3)^(E71-$C$8))</f>
        <v>622436.4775282608</v>
      </c>
      <c r="H71" s="9"/>
      <c r="I71" s="9">
        <f t="shared" si="1"/>
        <v>185763.24706324402</v>
      </c>
      <c r="J71" s="9"/>
      <c r="K71" s="9">
        <f t="shared" si="2"/>
        <v>-10901914.172689645</v>
      </c>
    </row>
    <row r="72" spans="5:11" ht="15">
      <c r="E72" s="6">
        <f t="shared" si="0"/>
        <v>119</v>
      </c>
      <c r="F72" s="6"/>
      <c r="G72" s="9">
        <f>$C$7*((1+$C$3)^(E72-$C$8))</f>
        <v>644221.7542417498</v>
      </c>
      <c r="H72" s="9"/>
      <c r="I72" s="9">
        <f t="shared" si="1"/>
        <v>192264.96071045756</v>
      </c>
      <c r="J72" s="9"/>
      <c r="K72" s="9">
        <f t="shared" si="2"/>
        <v>-11898966.674855419</v>
      </c>
    </row>
    <row r="73" spans="5:11" ht="15">
      <c r="E73" s="6">
        <f t="shared" si="0"/>
        <v>120</v>
      </c>
      <c r="F73" s="6"/>
      <c r="G73" s="9">
        <f>$C$7*((1+$C$3)^(E73-$C$8))</f>
        <v>666769.5156402111</v>
      </c>
      <c r="H73" s="9"/>
      <c r="I73" s="9">
        <f t="shared" si="1"/>
        <v>198994.23433532356</v>
      </c>
      <c r="J73" s="9"/>
      <c r="K73" s="9">
        <f t="shared" si="2"/>
        <v>-12961690.289903076</v>
      </c>
    </row>
    <row r="74" spans="5:11" ht="15">
      <c r="E74" s="6">
        <f t="shared" si="0"/>
        <v>121</v>
      </c>
      <c r="F74" s="6"/>
      <c r="G74" s="9">
        <f>$C$7*((1+$C$3)^(E74-$C$8))</f>
        <v>690106.4486876184</v>
      </c>
      <c r="H74" s="9"/>
      <c r="I74" s="9">
        <f t="shared" si="1"/>
        <v>205959.03253705986</v>
      </c>
      <c r="J74" s="9"/>
      <c r="K74" s="9">
        <f t="shared" si="2"/>
        <v>-14093922.22054879</v>
      </c>
    </row>
    <row r="75" spans="5:11" ht="15">
      <c r="E75" s="6">
        <f t="shared" si="0"/>
        <v>122</v>
      </c>
      <c r="F75" s="6"/>
      <c r="G75" s="9">
        <f>$C$7*((1+$C$3)^(E75-$C$8))</f>
        <v>714260.1743916849</v>
      </c>
      <c r="H75" s="9"/>
      <c r="I75" s="9">
        <f t="shared" si="1"/>
        <v>213167.59867585695</v>
      </c>
      <c r="J75" s="9"/>
      <c r="K75" s="9">
        <f t="shared" si="2"/>
        <v>-15299710.907292059</v>
      </c>
    </row>
    <row r="76" spans="5:11" ht="15">
      <c r="E76" s="6">
        <f t="shared" si="0"/>
        <v>123</v>
      </c>
      <c r="F76" s="6"/>
      <c r="G76" s="9">
        <f>$C$7*((1+$C$3)^(E76-$C$8))</f>
        <v>739259.2804953938</v>
      </c>
      <c r="H76" s="9"/>
      <c r="I76" s="9">
        <f t="shared" si="1"/>
        <v>220628.46462951193</v>
      </c>
      <c r="J76" s="9"/>
      <c r="K76" s="9">
        <f t="shared" si="2"/>
        <v>-16583327.268522542</v>
      </c>
    </row>
    <row r="77" spans="5:11" ht="15">
      <c r="E77" s="6">
        <f t="shared" si="0"/>
        <v>124</v>
      </c>
      <c r="F77" s="6"/>
      <c r="G77" s="9">
        <f>$C$7*((1+$C$3)^(E77-$C$8))</f>
        <v>765133.3553127324</v>
      </c>
      <c r="H77" s="9"/>
      <c r="I77" s="9">
        <f t="shared" si="1"/>
        <v>228350.46089154482</v>
      </c>
      <c r="J77" s="9"/>
      <c r="K77" s="9">
        <f t="shared" si="2"/>
        <v>-17949276.526369855</v>
      </c>
    </row>
    <row r="78" spans="5:11" ht="15">
      <c r="E78" s="6">
        <f t="shared" si="0"/>
        <v>125</v>
      </c>
      <c r="F78" s="6"/>
      <c r="G78" s="9">
        <f>$C$7*((1+$C$3)^(E78-$C$8))</f>
        <v>791913.0227486782</v>
      </c>
      <c r="H78" s="9"/>
      <c r="I78" s="9">
        <f t="shared" si="1"/>
        <v>236342.72702274888</v>
      </c>
      <c r="J78" s="9"/>
      <c r="K78" s="9">
        <f t="shared" si="2"/>
        <v>-19402310.64841428</v>
      </c>
    </row>
    <row r="79" spans="5:11" ht="15">
      <c r="E79" s="6">
        <f t="shared" si="0"/>
        <v>126</v>
      </c>
      <c r="F79" s="6"/>
      <c r="G79" s="9">
        <f>$C$7*((1+$C$3)^(E79-$C$8))</f>
        <v>819629.9785448818</v>
      </c>
      <c r="H79" s="9"/>
      <c r="I79" s="9">
        <f t="shared" si="1"/>
        <v>244614.72246854508</v>
      </c>
      <c r="J79" s="9"/>
      <c r="K79" s="9">
        <f t="shared" si="2"/>
        <v>-20947441.436911333</v>
      </c>
    </row>
    <row r="80" spans="5:11" ht="15">
      <c r="E80" s="6">
        <f t="shared" si="0"/>
        <v>127</v>
      </c>
      <c r="F80" s="6"/>
      <c r="G80" s="9">
        <f>$C$7*((1+$C$3)^(E80-$C$8))</f>
        <v>848317.0277939526</v>
      </c>
      <c r="H80" s="9"/>
      <c r="I80" s="9">
        <f t="shared" si="1"/>
        <v>253176.23775494413</v>
      </c>
      <c r="J80" s="9"/>
      <c r="K80" s="9">
        <f t="shared" si="2"/>
        <v>-22589954.29879591</v>
      </c>
    </row>
    <row r="81" spans="5:11" ht="15">
      <c r="E81" s="6">
        <f t="shared" si="0"/>
        <v>128</v>
      </c>
      <c r="F81" s="6"/>
      <c r="G81" s="9">
        <f>$C$7*((1+$C$3)^(E81-$C$8))</f>
        <v>878008.123766741</v>
      </c>
      <c r="H81" s="9"/>
      <c r="I81" s="9">
        <f t="shared" si="1"/>
        <v>262037.40607636716</v>
      </c>
      <c r="J81" s="9"/>
      <c r="K81" s="9">
        <f t="shared" si="2"/>
        <v>-24335422.73142608</v>
      </c>
    </row>
    <row r="82" spans="5:11" ht="15">
      <c r="E82" s="6">
        <f t="shared" si="0"/>
        <v>129</v>
      </c>
      <c r="F82" s="6"/>
      <c r="G82" s="9">
        <f>$C$7*((1+$C$3)^(E82-$C$8))</f>
        <v>908738.4080985767</v>
      </c>
      <c r="H82" s="9"/>
      <c r="I82" s="9">
        <f t="shared" si="1"/>
        <v>271208.71528904</v>
      </c>
      <c r="J82" s="9"/>
      <c r="K82" s="9">
        <f t="shared" si="2"/>
        <v>-26189723.560806923</v>
      </c>
    </row>
    <row r="83" spans="5:11" ht="15">
      <c r="E83" s="6">
        <f t="shared" si="0"/>
        <v>130</v>
      </c>
      <c r="F83" s="6"/>
      <c r="G83" s="9">
        <f>$C$7*((1+$C$3)^(E83-$C$8))</f>
        <v>940544.2523820268</v>
      </c>
      <c r="H83" s="9"/>
      <c r="I83" s="9">
        <f t="shared" si="1"/>
        <v>280701.0203241564</v>
      </c>
      <c r="J83" s="9"/>
      <c r="K83" s="9">
        <f t="shared" si="2"/>
        <v>-28159052.97090514</v>
      </c>
    </row>
    <row r="84" spans="5:11" ht="15">
      <c r="E84" s="6">
        <f aca="true" t="shared" si="3" ref="E84:E108">E83+1</f>
        <v>131</v>
      </c>
      <c r="F84" s="6"/>
      <c r="G84" s="9">
        <f>$C$7*((1+$C$3)^(E84-$C$8))</f>
        <v>973463.3012153978</v>
      </c>
      <c r="H84" s="9"/>
      <c r="I84" s="9">
        <f aca="true" t="shared" si="4" ref="I84:I108">I83*(1+$C$3)</f>
        <v>290525.5560355018</v>
      </c>
      <c r="J84" s="9"/>
      <c r="K84" s="9">
        <f aca="true" t="shared" si="5" ref="K84:K109">K83*(1+$C$4)-G84+I84+$C$6</f>
        <v>-30249943.364630297</v>
      </c>
    </row>
    <row r="85" spans="5:11" ht="15">
      <c r="E85" s="6">
        <f t="shared" si="3"/>
        <v>132</v>
      </c>
      <c r="F85" s="6"/>
      <c r="G85" s="9">
        <f>$C$7*((1+$C$3)^(E85-$C$8))</f>
        <v>1007534.5167579367</v>
      </c>
      <c r="H85" s="9"/>
      <c r="I85" s="9">
        <f t="shared" si="4"/>
        <v>300693.95049674436</v>
      </c>
      <c r="J85" s="9"/>
      <c r="K85" s="9">
        <f t="shared" si="5"/>
        <v>-32469281.099123005</v>
      </c>
    </row>
    <row r="86" spans="5:11" ht="15">
      <c r="E86" s="6">
        <f t="shared" si="3"/>
        <v>133</v>
      </c>
      <c r="F86" s="6"/>
      <c r="G86" s="9">
        <f>$C$7*((1+$C$3)^(E86-$C$8))</f>
        <v>1042798.2248444642</v>
      </c>
      <c r="H86" s="9"/>
      <c r="I86" s="9">
        <f t="shared" si="4"/>
        <v>311218.2387641304</v>
      </c>
      <c r="J86" s="9"/>
      <c r="K86" s="9">
        <f t="shared" si="5"/>
        <v>-34824325.14015949</v>
      </c>
    </row>
    <row r="87" spans="5:11" ht="15">
      <c r="E87" s="6">
        <f t="shared" si="3"/>
        <v>134</v>
      </c>
      <c r="F87" s="6"/>
      <c r="G87" s="9">
        <f>$C$7*((1+$C$3)^(E87-$C$8))</f>
        <v>1079296.1627140203</v>
      </c>
      <c r="H87" s="9"/>
      <c r="I87" s="9">
        <f t="shared" si="4"/>
        <v>322110.87712087494</v>
      </c>
      <c r="J87" s="9"/>
      <c r="K87" s="9">
        <f t="shared" si="5"/>
        <v>-37322726.68276061</v>
      </c>
    </row>
    <row r="88" spans="5:11" ht="15">
      <c r="E88" s="6">
        <f t="shared" si="3"/>
        <v>135</v>
      </c>
      <c r="F88" s="6"/>
      <c r="G88" s="9">
        <f>$C$7*((1+$C$3)^(E88-$C$8))</f>
        <v>1117071.528409011</v>
      </c>
      <c r="H88" s="9"/>
      <c r="I88" s="9">
        <f t="shared" si="4"/>
        <v>333384.75782010553</v>
      </c>
      <c r="J88" s="9"/>
      <c r="K88" s="9">
        <f t="shared" si="5"/>
        <v>-39972549.78748755</v>
      </c>
    </row>
    <row r="89" spans="5:11" ht="15">
      <c r="E89" s="6">
        <f t="shared" si="3"/>
        <v>136</v>
      </c>
      <c r="F89" s="6"/>
      <c r="G89" s="9">
        <f>$C$7*((1+$C$3)^(E89-$C$8))</f>
        <v>1156169.0319033263</v>
      </c>
      <c r="H89" s="9"/>
      <c r="I89" s="9">
        <f t="shared" si="4"/>
        <v>345053.2243438092</v>
      </c>
      <c r="J89" s="9"/>
      <c r="K89" s="9">
        <f t="shared" si="5"/>
        <v>-42782293.08442145</v>
      </c>
    </row>
    <row r="90" spans="5:11" ht="15">
      <c r="E90" s="6">
        <f t="shared" si="3"/>
        <v>137</v>
      </c>
      <c r="F90" s="6"/>
      <c r="G90" s="9">
        <f>$C$7*((1+$C$3)^(E90-$C$8))</f>
        <v>1196634.9480199425</v>
      </c>
      <c r="H90" s="9"/>
      <c r="I90" s="9">
        <f t="shared" si="4"/>
        <v>357130.08719584247</v>
      </c>
      <c r="J90" s="9"/>
      <c r="K90" s="9">
        <f t="shared" si="5"/>
        <v>-45760912.59946662</v>
      </c>
    </row>
    <row r="91" spans="5:11" ht="15">
      <c r="E91" s="6">
        <f t="shared" si="3"/>
        <v>138</v>
      </c>
      <c r="F91" s="6"/>
      <c r="G91" s="9">
        <f>$C$7*((1+$C$3)^(E91-$C$8))</f>
        <v>1238517.1712006403</v>
      </c>
      <c r="H91" s="9"/>
      <c r="I91" s="9">
        <f t="shared" si="4"/>
        <v>369629.64024769695</v>
      </c>
      <c r="J91" s="9"/>
      <c r="K91" s="9">
        <f t="shared" si="5"/>
        <v>-48917845.7603929</v>
      </c>
    </row>
    <row r="92" spans="5:11" ht="15">
      <c r="E92" s="6">
        <f t="shared" si="3"/>
        <v>139</v>
      </c>
      <c r="F92" s="6"/>
      <c r="G92" s="9">
        <f>$C$7*((1+$C$3)^(E92-$C$8))</f>
        <v>1281865.2721926626</v>
      </c>
      <c r="H92" s="9"/>
      <c r="I92" s="9">
        <f t="shared" si="4"/>
        <v>382566.6776563663</v>
      </c>
      <c r="J92" s="9"/>
      <c r="K92" s="9">
        <f t="shared" si="5"/>
        <v>-52263036.64294884</v>
      </c>
    </row>
    <row r="93" spans="5:11" ht="15">
      <c r="E93" s="6">
        <f t="shared" si="3"/>
        <v>140</v>
      </c>
      <c r="F93" s="6"/>
      <c r="G93" s="9">
        <f>$C$7*((1+$C$3)^(E93-$C$8))</f>
        <v>1326730.5567194058</v>
      </c>
      <c r="H93" s="9"/>
      <c r="I93" s="9">
        <f t="shared" si="4"/>
        <v>395956.5113743391</v>
      </c>
      <c r="J93" s="9"/>
      <c r="K93" s="9">
        <f t="shared" si="5"/>
        <v>-55806962.52044135</v>
      </c>
    </row>
    <row r="94" spans="5:11" ht="15">
      <c r="E94" s="6">
        <f t="shared" si="3"/>
        <v>141</v>
      </c>
      <c r="F94" s="6"/>
      <c r="G94" s="9">
        <f>$C$7*((1+$C$3)^(E94-$C$8))</f>
        <v>1373166.126204585</v>
      </c>
      <c r="H94" s="9"/>
      <c r="I94" s="9">
        <f t="shared" si="4"/>
        <v>409814.98927244096</v>
      </c>
      <c r="J94" s="9"/>
      <c r="K94" s="9">
        <f t="shared" si="5"/>
        <v>-59560661.78339557</v>
      </c>
    </row>
    <row r="95" spans="5:11" ht="15">
      <c r="E95" s="6">
        <f t="shared" si="3"/>
        <v>142</v>
      </c>
      <c r="F95" s="6"/>
      <c r="G95" s="9">
        <f>$C$7*((1+$C$3)^(E95-$C$8))</f>
        <v>1421226.9406217455</v>
      </c>
      <c r="H95" s="9"/>
      <c r="I95" s="9">
        <f t="shared" si="4"/>
        <v>424158.51389697636</v>
      </c>
      <c r="J95" s="9"/>
      <c r="K95" s="9">
        <f t="shared" si="5"/>
        <v>-63535763.29929012</v>
      </c>
    </row>
    <row r="96" spans="5:11" ht="15">
      <c r="E96" s="6">
        <f t="shared" si="3"/>
        <v>143</v>
      </c>
      <c r="F96" s="6"/>
      <c r="G96" s="9">
        <f>$C$7*((1+$C$3)^(E96-$C$8))</f>
        <v>1470969.8835435063</v>
      </c>
      <c r="H96" s="9"/>
      <c r="I96" s="9">
        <f t="shared" si="4"/>
        <v>439004.0618833705</v>
      </c>
      <c r="J96" s="9"/>
      <c r="K96" s="9">
        <f t="shared" si="5"/>
        <v>-67744517.28591476</v>
      </c>
    </row>
    <row r="97" spans="5:11" ht="15">
      <c r="E97" s="6">
        <f t="shared" si="3"/>
        <v>144</v>
      </c>
      <c r="F97" s="6"/>
      <c r="G97" s="9">
        <f>$C$7*((1+$C$3)^(E97-$C$8))</f>
        <v>1522453.829467529</v>
      </c>
      <c r="H97" s="9"/>
      <c r="I97" s="9">
        <f t="shared" si="4"/>
        <v>454369.20404928847</v>
      </c>
      <c r="J97" s="9"/>
      <c r="K97" s="9">
        <f t="shared" si="5"/>
        <v>-72199827.77562875</v>
      </c>
    </row>
    <row r="98" spans="5:11" ht="15">
      <c r="E98" s="6">
        <f t="shared" si="3"/>
        <v>145</v>
      </c>
      <c r="F98" s="6"/>
      <c r="G98" s="9">
        <f>$C$7*((1+$C$3)^(E98-$C$8))</f>
        <v>1575739.7134988925</v>
      </c>
      <c r="H98" s="9"/>
      <c r="I98" s="9">
        <f t="shared" si="4"/>
        <v>470272.12619101355</v>
      </c>
      <c r="J98" s="9"/>
      <c r="K98" s="9">
        <f t="shared" si="5"/>
        <v>-76915286.75171806</v>
      </c>
    </row>
    <row r="99" spans="5:11" ht="15">
      <c r="E99" s="6">
        <f t="shared" si="3"/>
        <v>146</v>
      </c>
      <c r="F99" s="6"/>
      <c r="G99" s="9">
        <f>$C$7*((1+$C$3)^(E99-$C$8))</f>
        <v>1630890.6034713534</v>
      </c>
      <c r="H99" s="9"/>
      <c r="I99" s="9">
        <f t="shared" si="4"/>
        <v>486731.650607699</v>
      </c>
      <c r="J99" s="9"/>
      <c r="K99" s="9">
        <f t="shared" si="5"/>
        <v>-81905210.04216762</v>
      </c>
    </row>
    <row r="100" spans="5:11" ht="15">
      <c r="E100" s="6">
        <f t="shared" si="3"/>
        <v>147</v>
      </c>
      <c r="F100" s="6"/>
      <c r="G100" s="9">
        <f>$C$7*((1+$C$3)^(E100-$C$8))</f>
        <v>1687971.7745928506</v>
      </c>
      <c r="H100" s="9"/>
      <c r="I100" s="9">
        <f t="shared" si="4"/>
        <v>503767.25837896846</v>
      </c>
      <c r="J100" s="9"/>
      <c r="K100" s="9">
        <f t="shared" si="5"/>
        <v>-87184675.06048988</v>
      </c>
    </row>
    <row r="101" spans="5:11" ht="15">
      <c r="E101" s="6">
        <f t="shared" si="3"/>
        <v>148</v>
      </c>
      <c r="F101" s="6"/>
      <c r="G101" s="9">
        <f>$C$7*((1+$C$3)^(E101-$C$8))</f>
        <v>1747050.7867036</v>
      </c>
      <c r="H101" s="9"/>
      <c r="I101" s="9">
        <f t="shared" si="4"/>
        <v>521399.11242223234</v>
      </c>
      <c r="J101" s="9"/>
      <c r="K101" s="9">
        <f t="shared" si="5"/>
        <v>-92769560.48779576</v>
      </c>
    </row>
    <row r="102" spans="5:11" ht="15">
      <c r="E102" s="6">
        <f t="shared" si="3"/>
        <v>149</v>
      </c>
      <c r="F102" s="6"/>
      <c r="G102" s="9">
        <f>$C$7*((1+$C$3)^(E102-$C$8))</f>
        <v>1808197.564238226</v>
      </c>
      <c r="H102" s="9"/>
      <c r="I102" s="9">
        <f t="shared" si="4"/>
        <v>539648.0813570104</v>
      </c>
      <c r="J102" s="9"/>
      <c r="K102" s="9">
        <f t="shared" si="5"/>
        <v>-98676587.99506675</v>
      </c>
    </row>
    <row r="103" spans="5:11" ht="15">
      <c r="E103" s="6">
        <f t="shared" si="3"/>
        <v>150</v>
      </c>
      <c r="F103" s="6"/>
      <c r="G103" s="9">
        <f>$C$7*((1+$C$3)^(E103-$C$8))</f>
        <v>1871484.4789865639</v>
      </c>
      <c r="H103" s="9"/>
      <c r="I103" s="9">
        <f t="shared" si="4"/>
        <v>558535.7642045057</v>
      </c>
      <c r="J103" s="9"/>
      <c r="K103" s="9">
        <f t="shared" si="5"/>
        <v>-104923366.10960215</v>
      </c>
    </row>
    <row r="104" spans="5:11" ht="15">
      <c r="E104" s="6">
        <f t="shared" si="3"/>
        <v>151</v>
      </c>
      <c r="F104" s="6"/>
      <c r="G104" s="9">
        <f>$C$7*((1+$C$3)^(E104-$C$8))</f>
        <v>1936986.4357510933</v>
      </c>
      <c r="H104" s="9"/>
      <c r="I104" s="9">
        <f t="shared" si="4"/>
        <v>578084.5159516634</v>
      </c>
      <c r="J104" s="9"/>
      <c r="K104" s="9">
        <f t="shared" si="5"/>
        <v>-111528436.3348817</v>
      </c>
    </row>
    <row r="105" spans="5:11" ht="15">
      <c r="E105" s="6">
        <f t="shared" si="3"/>
        <v>152</v>
      </c>
      <c r="F105" s="6"/>
      <c r="G105" s="9">
        <f>$C$7*((1+$C$3)^(E105-$C$8))</f>
        <v>2004780.961002382</v>
      </c>
      <c r="H105" s="9"/>
      <c r="I105" s="9">
        <f t="shared" si="4"/>
        <v>598317.4740099716</v>
      </c>
      <c r="J105" s="9"/>
      <c r="K105" s="9">
        <f t="shared" si="5"/>
        <v>-118511321.63861819</v>
      </c>
    </row>
    <row r="106" spans="5:11" ht="15">
      <c r="E106" s="6">
        <f t="shared" si="3"/>
        <v>153</v>
      </c>
      <c r="F106" s="6"/>
      <c r="G106" s="9">
        <f>$C$7*((1+$C$3)^(E106-$C$8))</f>
        <v>2074948.294637465</v>
      </c>
      <c r="H106" s="9"/>
      <c r="I106" s="9">
        <f t="shared" si="4"/>
        <v>619258.5856003206</v>
      </c>
      <c r="J106" s="9"/>
      <c r="K106" s="9">
        <f t="shared" si="5"/>
        <v>-125892577.42958626</v>
      </c>
    </row>
    <row r="107" spans="5:11" ht="15">
      <c r="E107" s="6">
        <f t="shared" si="3"/>
        <v>154</v>
      </c>
      <c r="F107" s="6"/>
      <c r="G107" s="9">
        <f>$C$7*((1+$C$3)^(E107-$C$8))</f>
        <v>2147571.4849497755</v>
      </c>
      <c r="H107" s="9"/>
      <c r="I107" s="9">
        <f t="shared" si="4"/>
        <v>640932.6360963318</v>
      </c>
      <c r="J107" s="9"/>
      <c r="K107" s="9">
        <f t="shared" si="5"/>
        <v>-133693845.14991903</v>
      </c>
    </row>
    <row r="108" spans="5:11" ht="15">
      <c r="E108" s="6">
        <f t="shared" si="3"/>
        <v>155</v>
      </c>
      <c r="F108" s="6"/>
      <c r="G108" s="9">
        <f>$C$7*((1+$C$3)^(E108-$C$8))</f>
        <v>2222736.4869230175</v>
      </c>
      <c r="H108" s="9"/>
      <c r="I108" s="9">
        <f t="shared" si="4"/>
        <v>663365.2783597034</v>
      </c>
      <c r="J108" s="9"/>
      <c r="K108" s="9">
        <f t="shared" si="5"/>
        <v>-141937908.6159783</v>
      </c>
    </row>
    <row r="109" spans="5:11" ht="15">
      <c r="E109" s="6" t="str">
        <f>E108&amp;"+"</f>
        <v>155+</v>
      </c>
      <c r="G109" s="9"/>
      <c r="K109" s="9">
        <v>-1</v>
      </c>
    </row>
  </sheetData>
  <sheetProtection password="8BCB" sheet="1" objects="1" scenarios="1"/>
  <conditionalFormatting sqref="K18:K109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Wheeler</dc:creator>
  <cp:keywords/>
  <dc:description/>
  <cp:lastModifiedBy>Ryan Wheeler</cp:lastModifiedBy>
  <dcterms:created xsi:type="dcterms:W3CDTF">2010-12-17T13:35:41Z</dcterms:created>
  <dcterms:modified xsi:type="dcterms:W3CDTF">2010-12-17T17:09:31Z</dcterms:modified>
  <cp:category/>
  <cp:version/>
  <cp:contentType/>
  <cp:contentStatus/>
</cp:coreProperties>
</file>